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2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<sst xmlns="http://schemas.openxmlformats.org/spreadsheetml/2006/main" count="31" uniqueCount="12">
  <si>
    <t>Lat Deg</t>
  </si>
  <si>
    <t>Lat Min</t>
  </si>
  <si>
    <t>Lon Dep</t>
  </si>
  <si>
    <t>Lon Min</t>
  </si>
  <si>
    <t>Depth m</t>
  </si>
  <si>
    <t>Stn</t>
  </si>
  <si>
    <t>Date</t>
  </si>
  <si>
    <t>Time est</t>
  </si>
  <si>
    <t>Line</t>
  </si>
  <si>
    <t xml:space="preserve"> </t>
  </si>
  <si>
    <t>bh</t>
  </si>
  <si>
    <t>obs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</si>
</sst>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72">
      <selection activeCell="I72" sqref="I72"/>
    </sheetView>
  </sheetViews>
  <sheetFormatPr defaultColWidth="9.140625" defaultRowHeight="12.75"/>
  <cols>
    <col min="2" max="2" width="10.140625" style="0" bestFit="1" customWidth="1"/>
  </cols>
  <sheetData>
    <row r="1" spans="1:10" ht="12.75">
      <c r="A1" t="s">
        <v>5</v>
      </c>
      <c r="B1" t="s">
        <v>6</v>
      </c>
      <c r="C1" t="s">
        <v>7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8</v>
      </c>
    </row>
    <row r="2" spans="1:9" ht="12.75">
      <c r="A2">
        <v>1</v>
      </c>
      <c r="B2" s="1">
        <v>39424</v>
      </c>
      <c r="C2">
        <v>815</v>
      </c>
      <c r="E2">
        <v>7</v>
      </c>
      <c r="F2" s="2">
        <f>45+35.4/60</f>
        <v>45.59</v>
      </c>
      <c r="G2">
        <v>81</v>
      </c>
      <c r="H2" s="2">
        <f>35+6.1/60</f>
        <v>35.10166666666667</v>
      </c>
      <c r="I2">
        <v>39.5</v>
      </c>
    </row>
    <row r="3" spans="1:9" ht="12.75">
      <c r="A3">
        <v>2</v>
      </c>
      <c r="B3" s="1">
        <v>39424</v>
      </c>
      <c r="C3">
        <v>829</v>
      </c>
      <c r="E3">
        <v>7</v>
      </c>
      <c r="F3" s="2">
        <f>45+12.9/60</f>
        <v>45.215</v>
      </c>
      <c r="G3">
        <v>81</v>
      </c>
      <c r="H3" s="2">
        <f>34+33.8/60</f>
        <v>34.56333333333333</v>
      </c>
      <c r="I3">
        <v>29</v>
      </c>
    </row>
    <row r="4" spans="1:10" ht="12.75">
      <c r="A4">
        <v>3</v>
      </c>
      <c r="B4" s="1">
        <v>39424</v>
      </c>
      <c r="C4">
        <v>838</v>
      </c>
      <c r="E4">
        <v>7</v>
      </c>
      <c r="F4" s="2">
        <f>45+1.2/60</f>
        <v>45.02</v>
      </c>
      <c r="G4">
        <v>81</v>
      </c>
      <c r="H4" s="2">
        <f>33+58/60</f>
        <v>33.96666666666667</v>
      </c>
      <c r="I4">
        <v>36.3</v>
      </c>
      <c r="J4" s="2">
        <v>1</v>
      </c>
    </row>
    <row r="5" spans="1:10" ht="12.75">
      <c r="A5">
        <v>4</v>
      </c>
      <c r="B5" s="1">
        <v>39424</v>
      </c>
      <c r="C5">
        <v>919</v>
      </c>
      <c r="E5">
        <v>7</v>
      </c>
      <c r="F5" s="2">
        <f>38+53.4/60</f>
        <v>38.89</v>
      </c>
      <c r="G5">
        <v>81</v>
      </c>
      <c r="H5" s="2">
        <f>30+7/60</f>
        <v>30.116666666666667</v>
      </c>
      <c r="I5">
        <v>66.3</v>
      </c>
      <c r="J5" s="2">
        <v>1</v>
      </c>
    </row>
    <row r="6" spans="1:10" ht="12.75">
      <c r="A6">
        <v>5</v>
      </c>
      <c r="B6" s="1">
        <v>39424</v>
      </c>
      <c r="C6">
        <v>935</v>
      </c>
      <c r="E6">
        <v>7</v>
      </c>
      <c r="F6" s="2">
        <f>39+0/60</f>
        <v>39</v>
      </c>
      <c r="G6">
        <v>81</v>
      </c>
      <c r="H6" s="2">
        <f>32+1.7/60</f>
        <v>32.028333333333336</v>
      </c>
      <c r="I6">
        <v>69.4</v>
      </c>
      <c r="J6" s="2">
        <v>1</v>
      </c>
    </row>
    <row r="7" spans="1:10" ht="12.75">
      <c r="A7">
        <v>6</v>
      </c>
      <c r="B7" s="1">
        <v>39424</v>
      </c>
      <c r="C7">
        <v>953</v>
      </c>
      <c r="E7">
        <v>7</v>
      </c>
      <c r="F7" s="2">
        <f>38+54.6/60</f>
        <v>38.91</v>
      </c>
      <c r="G7">
        <v>81</v>
      </c>
      <c r="H7" s="2">
        <f>34+2.8/60</f>
        <v>34.04666666666667</v>
      </c>
      <c r="I7">
        <v>71.3</v>
      </c>
      <c r="J7" s="2">
        <v>1</v>
      </c>
    </row>
    <row r="8" spans="1:10" ht="12.75">
      <c r="A8">
        <v>7</v>
      </c>
      <c r="B8" s="1">
        <v>39424</v>
      </c>
      <c r="C8">
        <v>1011</v>
      </c>
      <c r="E8">
        <v>7</v>
      </c>
      <c r="F8" s="2">
        <f>38+56.7/60</f>
        <v>38.945</v>
      </c>
      <c r="G8">
        <v>81</v>
      </c>
      <c r="H8" s="2">
        <f>36+1.3/60</f>
        <v>36.02166666666667</v>
      </c>
      <c r="I8">
        <v>78.2</v>
      </c>
      <c r="J8" s="2">
        <v>1</v>
      </c>
    </row>
    <row r="9" spans="1:10" ht="12.75">
      <c r="A9">
        <v>8</v>
      </c>
      <c r="B9" s="1">
        <v>39424</v>
      </c>
      <c r="C9">
        <v>1031</v>
      </c>
      <c r="E9">
        <v>7</v>
      </c>
      <c r="F9" s="2">
        <f>39+8.4/60</f>
        <v>39.14</v>
      </c>
      <c r="G9">
        <v>81</v>
      </c>
      <c r="H9" s="2">
        <f>38+1.3/60</f>
        <v>38.02166666666667</v>
      </c>
      <c r="I9">
        <v>94.6</v>
      </c>
      <c r="J9" s="2">
        <v>1</v>
      </c>
    </row>
    <row r="10" spans="1:10" ht="12.75">
      <c r="A10">
        <v>9</v>
      </c>
      <c r="B10" s="1">
        <v>39424</v>
      </c>
      <c r="C10">
        <v>1052</v>
      </c>
      <c r="E10">
        <v>7</v>
      </c>
      <c r="F10" s="2">
        <f>38+54.5/60</f>
        <v>38.90833333333333</v>
      </c>
      <c r="G10">
        <v>81</v>
      </c>
      <c r="H10" s="2">
        <f>39+39.1/60</f>
        <v>39.651666666666664</v>
      </c>
      <c r="I10">
        <v>88.1</v>
      </c>
      <c r="J10" s="2">
        <v>1</v>
      </c>
    </row>
    <row r="11" spans="1:10" ht="12.75">
      <c r="A11">
        <v>10</v>
      </c>
      <c r="B11" s="1">
        <v>39424</v>
      </c>
      <c r="C11">
        <v>1116</v>
      </c>
      <c r="E11">
        <v>7</v>
      </c>
      <c r="F11" s="2">
        <f>38+49/60</f>
        <v>38.81666666666667</v>
      </c>
      <c r="G11">
        <v>81</v>
      </c>
      <c r="H11" s="2">
        <f>41+13.1/60</f>
        <v>41.218333333333334</v>
      </c>
      <c r="I11">
        <v>50.9</v>
      </c>
      <c r="J11" s="2">
        <v>1</v>
      </c>
    </row>
    <row r="12" spans="1:10" ht="12.75">
      <c r="A12">
        <v>11</v>
      </c>
      <c r="B12" s="1">
        <v>39424</v>
      </c>
      <c r="C12">
        <v>1130</v>
      </c>
      <c r="E12">
        <v>7</v>
      </c>
      <c r="F12" s="2">
        <f>41+1.8/60</f>
        <v>41.03</v>
      </c>
      <c r="G12">
        <v>81</v>
      </c>
      <c r="H12" s="2">
        <f>41+56.2/60</f>
        <v>41.93666666666667</v>
      </c>
      <c r="I12">
        <v>84</v>
      </c>
      <c r="J12" s="2">
        <v>2</v>
      </c>
    </row>
    <row r="13" spans="1:10" ht="12.75">
      <c r="A13">
        <v>12</v>
      </c>
      <c r="B13" s="1">
        <v>39424</v>
      </c>
      <c r="C13">
        <v>1147</v>
      </c>
      <c r="E13">
        <v>7</v>
      </c>
      <c r="F13" s="2">
        <f>41+6/60</f>
        <v>41.1</v>
      </c>
      <c r="G13">
        <v>81</v>
      </c>
      <c r="H13" s="2">
        <f>39+57.5/60</f>
        <v>39.958333333333336</v>
      </c>
      <c r="I13">
        <v>107.1</v>
      </c>
      <c r="J13" s="2">
        <v>2</v>
      </c>
    </row>
    <row r="14" spans="1:10" ht="12.75">
      <c r="A14">
        <v>13</v>
      </c>
      <c r="B14" s="1">
        <v>39425</v>
      </c>
      <c r="C14">
        <v>854</v>
      </c>
      <c r="E14">
        <v>7</v>
      </c>
      <c r="F14" s="2">
        <f>41+4.1/60</f>
        <v>41.068333333333335</v>
      </c>
      <c r="G14">
        <v>81</v>
      </c>
      <c r="H14" s="2">
        <f>38+0.9/60</f>
        <v>38.015</v>
      </c>
      <c r="I14">
        <v>41</v>
      </c>
      <c r="J14" s="2">
        <v>2</v>
      </c>
    </row>
    <row r="15" spans="1:10" ht="12.75">
      <c r="A15">
        <v>14</v>
      </c>
      <c r="B15" s="1">
        <v>39425</v>
      </c>
      <c r="C15">
        <v>910</v>
      </c>
      <c r="E15">
        <v>7</v>
      </c>
      <c r="F15" s="2">
        <f>41+2.3/60</f>
        <v>41.038333333333334</v>
      </c>
      <c r="G15">
        <v>81</v>
      </c>
      <c r="H15" s="2">
        <f>35+58.1/60</f>
        <v>35.968333333333334</v>
      </c>
      <c r="I15">
        <v>80.5</v>
      </c>
      <c r="J15" s="2">
        <v>2</v>
      </c>
    </row>
    <row r="16" spans="1:10" ht="12.75">
      <c r="A16">
        <v>15</v>
      </c>
      <c r="B16" s="1">
        <v>39425</v>
      </c>
      <c r="C16">
        <v>924</v>
      </c>
      <c r="E16">
        <v>7</v>
      </c>
      <c r="F16" s="2">
        <f>41+2.9/60</f>
        <v>41.04833333333333</v>
      </c>
      <c r="G16">
        <v>81</v>
      </c>
      <c r="H16" s="2">
        <f>33+58.2/60</f>
        <v>33.97</v>
      </c>
      <c r="I16">
        <v>69.1</v>
      </c>
      <c r="J16" s="2">
        <v>2</v>
      </c>
    </row>
    <row r="17" spans="1:10" ht="12.75">
      <c r="A17">
        <v>16</v>
      </c>
      <c r="B17" s="1">
        <v>39425</v>
      </c>
      <c r="C17">
        <v>937</v>
      </c>
      <c r="E17">
        <v>7</v>
      </c>
      <c r="F17" s="2">
        <f>40+57.3/60</f>
        <v>40.955</v>
      </c>
      <c r="G17">
        <v>81</v>
      </c>
      <c r="H17" s="2">
        <f>31+58.2/60</f>
        <v>31.97</v>
      </c>
      <c r="I17">
        <v>61.3</v>
      </c>
      <c r="J17" s="2">
        <v>2</v>
      </c>
    </row>
    <row r="18" spans="1:10" ht="12.75">
      <c r="A18">
        <v>17</v>
      </c>
      <c r="B18" s="1">
        <v>39425</v>
      </c>
      <c r="C18">
        <v>950</v>
      </c>
      <c r="E18">
        <v>7</v>
      </c>
      <c r="F18" s="2">
        <f>41+1.4/60</f>
        <v>41.02333333333333</v>
      </c>
      <c r="G18">
        <v>81</v>
      </c>
      <c r="H18" s="2">
        <f>29+59.1/60</f>
        <v>29.985</v>
      </c>
      <c r="I18">
        <v>52.1</v>
      </c>
      <c r="J18" s="2">
        <v>2</v>
      </c>
    </row>
    <row r="19" spans="1:10" ht="12.75">
      <c r="A19">
        <v>18</v>
      </c>
      <c r="B19" s="1">
        <v>39425</v>
      </c>
      <c r="C19">
        <v>958</v>
      </c>
      <c r="E19">
        <v>7</v>
      </c>
      <c r="F19" s="2">
        <f>42+4.8/60</f>
        <v>42.08</v>
      </c>
      <c r="G19">
        <v>81</v>
      </c>
      <c r="H19" s="2">
        <f>29+49.6/60</f>
        <v>29.826666666666668</v>
      </c>
      <c r="I19">
        <v>36.1</v>
      </c>
      <c r="J19" s="2">
        <v>2</v>
      </c>
    </row>
    <row r="20" spans="1:10" ht="12.75">
      <c r="A20">
        <v>19</v>
      </c>
      <c r="B20" s="1">
        <v>39425</v>
      </c>
      <c r="C20">
        <v>1016</v>
      </c>
      <c r="E20">
        <v>7</v>
      </c>
      <c r="F20" s="2">
        <f>43+0/60</f>
        <v>43</v>
      </c>
      <c r="G20">
        <v>81</v>
      </c>
      <c r="H20" s="2">
        <f>32+26.1/60</f>
        <v>32.435</v>
      </c>
      <c r="I20">
        <v>21.2</v>
      </c>
      <c r="J20" s="2">
        <v>3</v>
      </c>
    </row>
    <row r="21" spans="1:10" ht="12.75">
      <c r="A21">
        <v>20</v>
      </c>
      <c r="B21" s="1">
        <v>39425</v>
      </c>
      <c r="C21">
        <v>1028</v>
      </c>
      <c r="E21">
        <v>7</v>
      </c>
      <c r="F21" s="2">
        <f>42+57.5/60</f>
        <v>42.958333333333336</v>
      </c>
      <c r="G21">
        <v>81</v>
      </c>
      <c r="H21" s="2">
        <f>34+13.5/60</f>
        <v>34.225</v>
      </c>
      <c r="I21">
        <v>55.9</v>
      </c>
      <c r="J21" s="2">
        <v>3</v>
      </c>
    </row>
    <row r="22" spans="1:10" ht="12.75">
      <c r="A22">
        <v>21</v>
      </c>
      <c r="B22" s="1">
        <v>39425</v>
      </c>
      <c r="C22">
        <v>1043</v>
      </c>
      <c r="E22">
        <v>7</v>
      </c>
      <c r="F22" s="2">
        <f>43+3.9/60</f>
        <v>43.065</v>
      </c>
      <c r="G22">
        <v>81</v>
      </c>
      <c r="H22" s="2">
        <f>36+1.2/60</f>
        <v>36.02</v>
      </c>
      <c r="I22">
        <v>79.4</v>
      </c>
      <c r="J22" s="2">
        <v>3</v>
      </c>
    </row>
    <row r="23" spans="1:10" ht="12.75">
      <c r="A23">
        <v>22</v>
      </c>
      <c r="B23" s="1">
        <v>39425</v>
      </c>
      <c r="C23">
        <v>1101</v>
      </c>
      <c r="E23">
        <v>7</v>
      </c>
      <c r="F23" s="2">
        <f>42+59.5/60</f>
        <v>42.99166666666667</v>
      </c>
      <c r="G23">
        <v>81</v>
      </c>
      <c r="H23" s="2">
        <f>38+5.5/60</f>
        <v>38.09166666666667</v>
      </c>
      <c r="I23">
        <v>79.9</v>
      </c>
      <c r="J23" s="2">
        <v>3</v>
      </c>
    </row>
    <row r="24" spans="1:10" ht="12.75">
      <c r="A24">
        <v>23</v>
      </c>
      <c r="B24" s="1">
        <v>39425</v>
      </c>
      <c r="C24">
        <v>1119</v>
      </c>
      <c r="E24">
        <v>7</v>
      </c>
      <c r="F24" s="2">
        <f>42+56.3/60</f>
        <v>42.93833333333333</v>
      </c>
      <c r="G24">
        <v>81</v>
      </c>
      <c r="H24" s="2">
        <f>40+1.4/60</f>
        <v>40.02333333333333</v>
      </c>
      <c r="I24">
        <v>83</v>
      </c>
      <c r="J24" s="2">
        <v>3</v>
      </c>
    </row>
    <row r="25" spans="1:10" ht="12.75">
      <c r="A25">
        <v>24</v>
      </c>
      <c r="B25" s="1">
        <v>39425</v>
      </c>
      <c r="C25">
        <v>1138</v>
      </c>
      <c r="E25">
        <v>7</v>
      </c>
      <c r="F25" s="2">
        <f>43+1/60</f>
        <v>43.016666666666666</v>
      </c>
      <c r="G25">
        <v>81</v>
      </c>
      <c r="H25" s="2">
        <f>42+0.7/60</f>
        <v>42.01166666666666</v>
      </c>
      <c r="I25">
        <v>91</v>
      </c>
      <c r="J25" s="2">
        <v>3</v>
      </c>
    </row>
    <row r="26" spans="1:9" ht="12.75">
      <c r="A26">
        <v>25</v>
      </c>
      <c r="B26" s="1">
        <v>39425</v>
      </c>
      <c r="C26">
        <v>1200</v>
      </c>
      <c r="E26">
        <v>7</v>
      </c>
      <c r="F26" s="2">
        <f>42+3.1/60</f>
        <v>42.05166666666667</v>
      </c>
      <c r="G26">
        <v>81</v>
      </c>
      <c r="H26" s="2">
        <f>44+0/60</f>
        <v>44</v>
      </c>
      <c r="I26">
        <v>106</v>
      </c>
    </row>
    <row r="27" spans="1:10" ht="12.75">
      <c r="A27">
        <v>26</v>
      </c>
      <c r="B27" s="1">
        <v>39425</v>
      </c>
      <c r="C27">
        <v>1220</v>
      </c>
      <c r="E27">
        <v>7</v>
      </c>
      <c r="F27" s="2">
        <f>45+5/60</f>
        <v>45.083333333333336</v>
      </c>
      <c r="G27">
        <v>81</v>
      </c>
      <c r="H27" s="2">
        <f>43+56.5/60</f>
        <v>43.94166666666667</v>
      </c>
      <c r="I27">
        <v>79.6</v>
      </c>
      <c r="J27" s="2">
        <v>4</v>
      </c>
    </row>
    <row r="28" spans="1:10" ht="12.75">
      <c r="A28">
        <v>27</v>
      </c>
      <c r="B28" s="1">
        <v>39425</v>
      </c>
      <c r="C28">
        <v>1248</v>
      </c>
      <c r="E28">
        <v>7</v>
      </c>
      <c r="F28" s="2">
        <f>45+0.3/60</f>
        <v>45.005</v>
      </c>
      <c r="G28">
        <v>81</v>
      </c>
      <c r="H28" s="2">
        <f>41+57.2/60</f>
        <v>41.95333333333333</v>
      </c>
      <c r="I28">
        <v>76.3</v>
      </c>
      <c r="J28" s="2">
        <v>4</v>
      </c>
    </row>
    <row r="29" spans="1:10" ht="12.75">
      <c r="A29">
        <v>28</v>
      </c>
      <c r="B29" s="1">
        <v>39425</v>
      </c>
      <c r="C29">
        <v>102</v>
      </c>
      <c r="E29">
        <v>7</v>
      </c>
      <c r="F29" s="2">
        <f>45+2/60</f>
        <v>45.03333333333333</v>
      </c>
      <c r="G29">
        <v>81</v>
      </c>
      <c r="H29" s="2">
        <f>39+58.1/60</f>
        <v>39.968333333333334</v>
      </c>
      <c r="I29">
        <v>74.2</v>
      </c>
      <c r="J29" s="2">
        <v>4</v>
      </c>
    </row>
    <row r="30" spans="1:10" ht="12.75">
      <c r="A30">
        <v>29</v>
      </c>
      <c r="B30" s="1">
        <v>39425</v>
      </c>
      <c r="C30">
        <v>116</v>
      </c>
      <c r="E30">
        <v>7</v>
      </c>
      <c r="F30" s="2">
        <f>45+0/60</f>
        <v>45</v>
      </c>
      <c r="G30">
        <v>81</v>
      </c>
      <c r="H30" s="2">
        <f>37+57.4/60</f>
        <v>37.95666666666666</v>
      </c>
      <c r="I30">
        <v>73.3</v>
      </c>
      <c r="J30" s="2">
        <v>4</v>
      </c>
    </row>
    <row r="31" spans="1:10" ht="12.75">
      <c r="A31">
        <v>30</v>
      </c>
      <c r="B31" s="1">
        <v>39425</v>
      </c>
      <c r="C31">
        <v>126</v>
      </c>
      <c r="E31">
        <v>7</v>
      </c>
      <c r="F31" s="2">
        <f>45+1.7/60</f>
        <v>45.028333333333336</v>
      </c>
      <c r="G31">
        <v>81</v>
      </c>
      <c r="H31" s="2">
        <f>36+58.6/60</f>
        <v>36.97666666666667</v>
      </c>
      <c r="I31">
        <v>71.1</v>
      </c>
      <c r="J31" s="2">
        <v>4</v>
      </c>
    </row>
    <row r="32" spans="1:10" ht="12.75">
      <c r="A32">
        <v>31</v>
      </c>
      <c r="B32" s="1">
        <v>39425</v>
      </c>
      <c r="C32">
        <v>135</v>
      </c>
      <c r="E32">
        <v>7</v>
      </c>
      <c r="F32" s="2">
        <f>44+57.7/60</f>
        <v>44.961666666666666</v>
      </c>
      <c r="G32">
        <v>81</v>
      </c>
      <c r="H32" s="2">
        <f>36+1.3/60</f>
        <v>36.02166666666667</v>
      </c>
      <c r="I32">
        <v>65.5</v>
      </c>
      <c r="J32" s="2">
        <v>4</v>
      </c>
    </row>
    <row r="33" spans="1:10" ht="12.75">
      <c r="A33">
        <v>32</v>
      </c>
      <c r="B33" s="1">
        <v>39425</v>
      </c>
      <c r="C33">
        <v>144</v>
      </c>
      <c r="E33">
        <v>7</v>
      </c>
      <c r="F33" s="2">
        <f>44+47.1/60</f>
        <v>44.785</v>
      </c>
      <c r="G33">
        <v>81</v>
      </c>
      <c r="H33" s="2">
        <f>35+31/60</f>
        <v>35.516666666666666</v>
      </c>
      <c r="I33">
        <v>30.6</v>
      </c>
      <c r="J33" s="2">
        <v>4</v>
      </c>
    </row>
    <row r="34" spans="1:10" ht="12.75">
      <c r="A34">
        <v>33</v>
      </c>
      <c r="B34" s="1">
        <v>39426</v>
      </c>
      <c r="C34">
        <v>839</v>
      </c>
      <c r="E34">
        <v>7</v>
      </c>
      <c r="F34" s="2">
        <f>44+44/60</f>
        <v>44.733333333333334</v>
      </c>
      <c r="G34">
        <v>81</v>
      </c>
      <c r="H34" s="2">
        <f>33+33/60</f>
        <v>33.55</v>
      </c>
      <c r="I34">
        <v>30.6</v>
      </c>
      <c r="J34" s="2" t="s">
        <v>9</v>
      </c>
    </row>
    <row r="35" spans="1:10" ht="12.75">
      <c r="A35">
        <v>34</v>
      </c>
      <c r="B35" s="1">
        <v>39426</v>
      </c>
      <c r="C35">
        <v>-354.630303030307</v>
      </c>
      <c r="E35">
        <v>7</v>
      </c>
      <c r="F35" s="2">
        <f>44+0/60</f>
        <v>44</v>
      </c>
      <c r="G35">
        <v>81</v>
      </c>
      <c r="H35" s="2">
        <f>32+28/60</f>
        <v>32.46666666666667</v>
      </c>
      <c r="I35">
        <v>44.1</v>
      </c>
      <c r="J35" s="2" t="s">
        <v>10</v>
      </c>
    </row>
    <row r="36" spans="1:10" ht="12.75">
      <c r="A36">
        <v>35</v>
      </c>
      <c r="B36" s="1">
        <v>39426</v>
      </c>
      <c r="C36">
        <v>-509.927272727277</v>
      </c>
      <c r="E36">
        <v>7</v>
      </c>
      <c r="F36" s="2">
        <f>44+9/60</f>
        <v>44.15</v>
      </c>
      <c r="G36">
        <v>81</v>
      </c>
      <c r="H36" s="2">
        <f>31+39/60</f>
        <v>31.65</v>
      </c>
      <c r="I36">
        <v>32.4</v>
      </c>
      <c r="J36" t="s">
        <v>10</v>
      </c>
    </row>
    <row r="37" spans="1:10" ht="12.75">
      <c r="A37">
        <v>36</v>
      </c>
      <c r="B37" s="1">
        <v>39426</v>
      </c>
      <c r="C37">
        <v>-665.224242424247</v>
      </c>
      <c r="E37">
        <v>7</v>
      </c>
      <c r="F37" s="2">
        <f>44+15/60</f>
        <v>44.25</v>
      </c>
      <c r="G37">
        <v>81</v>
      </c>
      <c r="H37" s="2">
        <f>30+54/60</f>
        <v>30.9</v>
      </c>
      <c r="I37">
        <v>23</v>
      </c>
      <c r="J37" s="2" t="s">
        <v>10</v>
      </c>
    </row>
    <row r="38" spans="1:10" ht="12.75">
      <c r="A38">
        <v>37</v>
      </c>
      <c r="B38" s="1">
        <v>39426</v>
      </c>
      <c r="C38">
        <v>-820.521212121217</v>
      </c>
      <c r="E38">
        <v>7</v>
      </c>
      <c r="F38" s="2">
        <f>44+29/60</f>
        <v>44.483333333333334</v>
      </c>
      <c r="G38">
        <v>81</v>
      </c>
      <c r="H38" s="2">
        <f>30+26/60</f>
        <v>30.433333333333334</v>
      </c>
      <c r="I38">
        <v>10.4</v>
      </c>
      <c r="J38" s="2" t="s">
        <v>10</v>
      </c>
    </row>
    <row r="39" spans="1:10" ht="12.75">
      <c r="A39">
        <v>38</v>
      </c>
      <c r="B39" s="1">
        <v>39426</v>
      </c>
      <c r="C39">
        <v>-975.818181818187</v>
      </c>
      <c r="E39">
        <v>7</v>
      </c>
      <c r="F39" s="2">
        <f>45+8/60</f>
        <v>45.13333333333333</v>
      </c>
      <c r="G39">
        <v>81</v>
      </c>
      <c r="H39" s="2">
        <f>30+28/60</f>
        <v>30.466666666666665</v>
      </c>
      <c r="I39">
        <v>7.5</v>
      </c>
      <c r="J39" s="2" t="s">
        <v>10</v>
      </c>
    </row>
    <row r="40" spans="1:10" ht="12.75">
      <c r="A40">
        <v>39</v>
      </c>
      <c r="B40" s="1">
        <v>39426</v>
      </c>
      <c r="C40">
        <v>-1131.11515151515</v>
      </c>
      <c r="E40">
        <v>7</v>
      </c>
      <c r="F40" s="2">
        <f>45+24/60</f>
        <v>45.4</v>
      </c>
      <c r="G40">
        <v>81</v>
      </c>
      <c r="H40" s="2">
        <f>31+19/60</f>
        <v>31.316666666666666</v>
      </c>
      <c r="I40">
        <v>7.5</v>
      </c>
      <c r="J40" s="2" t="s">
        <v>10</v>
      </c>
    </row>
    <row r="41" spans="1:10" ht="12.75">
      <c r="A41">
        <v>40</v>
      </c>
      <c r="B41" s="1">
        <v>39426</v>
      </c>
      <c r="C41">
        <v>-1286.41212121212</v>
      </c>
      <c r="E41">
        <v>7</v>
      </c>
      <c r="F41" s="2">
        <f>44+58/60</f>
        <v>44.96666666666667</v>
      </c>
      <c r="G41">
        <v>81</v>
      </c>
      <c r="H41" s="2">
        <f>31+48/60</f>
        <v>31.8</v>
      </c>
      <c r="I41">
        <v>21.8</v>
      </c>
      <c r="J41" s="2" t="s">
        <v>9</v>
      </c>
    </row>
    <row r="42" spans="1:10" ht="12.75">
      <c r="A42">
        <v>41</v>
      </c>
      <c r="B42" s="1">
        <v>39426</v>
      </c>
      <c r="C42">
        <v>-1441.70909090909</v>
      </c>
      <c r="E42">
        <v>7</v>
      </c>
      <c r="F42" s="2">
        <f>44+0/60</f>
        <v>44</v>
      </c>
      <c r="G42">
        <v>81</v>
      </c>
      <c r="H42" s="2">
        <f>33+1/60</f>
        <v>33.016666666666666</v>
      </c>
      <c r="I42">
        <v>45.8</v>
      </c>
      <c r="J42" s="2"/>
    </row>
    <row r="43" spans="1:10" ht="12.75">
      <c r="A43">
        <v>42</v>
      </c>
      <c r="B43" s="1">
        <v>39426</v>
      </c>
      <c r="C43">
        <v>-1597.00606060606</v>
      </c>
      <c r="E43">
        <v>7</v>
      </c>
      <c r="F43" s="2">
        <f>44+0/60</f>
        <v>44</v>
      </c>
      <c r="G43">
        <v>81</v>
      </c>
      <c r="H43" s="2">
        <f>34+1/60</f>
        <v>34.016666666666666</v>
      </c>
      <c r="I43">
        <v>48.5</v>
      </c>
      <c r="J43" s="2" t="s">
        <v>9</v>
      </c>
    </row>
    <row r="44" spans="1:10" ht="12.75">
      <c r="A44">
        <v>43</v>
      </c>
      <c r="B44" s="1">
        <v>39426</v>
      </c>
      <c r="C44">
        <v>-1752.30303030303</v>
      </c>
      <c r="E44">
        <v>7</v>
      </c>
      <c r="F44" s="2">
        <f>44+17/60</f>
        <v>44.28333333333333</v>
      </c>
      <c r="G44">
        <v>81</v>
      </c>
      <c r="H44" s="2">
        <f>34+48/60</f>
        <v>34.8</v>
      </c>
      <c r="I44">
        <v>28.8</v>
      </c>
      <c r="J44" s="2" t="s">
        <v>11</v>
      </c>
    </row>
    <row r="45" spans="1:10" ht="12.75">
      <c r="A45">
        <v>44</v>
      </c>
      <c r="B45" s="1">
        <v>39426</v>
      </c>
      <c r="C45">
        <v>-1907.6</v>
      </c>
      <c r="E45">
        <v>7</v>
      </c>
      <c r="F45" s="2">
        <f>43+1/60</f>
        <v>43.016666666666666</v>
      </c>
      <c r="G45">
        <v>81</v>
      </c>
      <c r="H45" s="2">
        <f>42+0.7/60</f>
        <v>42.01166666666666</v>
      </c>
      <c r="I45">
        <v>39.3</v>
      </c>
      <c r="J45" s="2"/>
    </row>
    <row r="46" spans="1:10" ht="12.75">
      <c r="A46">
        <v>45</v>
      </c>
      <c r="B46" s="1">
        <v>39426</v>
      </c>
      <c r="C46">
        <v>-2062.89696969697</v>
      </c>
      <c r="E46">
        <v>7</v>
      </c>
      <c r="F46" s="2">
        <f>44+5/60</f>
        <v>44.083333333333336</v>
      </c>
      <c r="G46">
        <v>81</v>
      </c>
      <c r="H46" s="2">
        <f>36+0/60</f>
        <v>36</v>
      </c>
      <c r="I46">
        <v>50.2</v>
      </c>
      <c r="J46" t="s">
        <v>9</v>
      </c>
    </row>
    <row r="47" spans="1:10" ht="12.75">
      <c r="A47">
        <v>46</v>
      </c>
      <c r="B47" s="1">
        <v>39426</v>
      </c>
      <c r="C47">
        <v>-2218.19393939394</v>
      </c>
      <c r="E47">
        <v>7</v>
      </c>
      <c r="F47" s="2">
        <f>43+58/60</f>
        <v>43.96666666666667</v>
      </c>
      <c r="G47">
        <v>81</v>
      </c>
      <c r="H47" s="2">
        <f>37+2/60</f>
        <v>37.03333333333333</v>
      </c>
      <c r="I47">
        <v>76.2</v>
      </c>
      <c r="J47" s="2" t="s">
        <v>9</v>
      </c>
    </row>
    <row r="48" spans="1:10" ht="12.75">
      <c r="A48">
        <v>47</v>
      </c>
      <c r="B48" s="1">
        <v>39426</v>
      </c>
      <c r="C48">
        <v>-2373.49090909091</v>
      </c>
      <c r="E48">
        <v>7</v>
      </c>
      <c r="F48" s="2">
        <f>46+1/60</f>
        <v>46.016666666666666</v>
      </c>
      <c r="G48">
        <v>81</v>
      </c>
      <c r="H48" s="2">
        <f>37+5/60</f>
        <v>37.083333333333336</v>
      </c>
      <c r="I48">
        <v>67.1</v>
      </c>
      <c r="J48" s="2" t="s">
        <v>9</v>
      </c>
    </row>
    <row r="49" spans="1:10" ht="12.75">
      <c r="A49">
        <v>48</v>
      </c>
      <c r="B49" s="1">
        <v>39426</v>
      </c>
      <c r="C49">
        <v>-2528.78787878788</v>
      </c>
      <c r="E49">
        <v>7</v>
      </c>
      <c r="F49" s="2">
        <f>46+2/60</f>
        <v>46.03333333333333</v>
      </c>
      <c r="G49">
        <v>81</v>
      </c>
      <c r="H49" s="2">
        <f>36+0/60</f>
        <v>36</v>
      </c>
      <c r="I49">
        <v>64.1</v>
      </c>
      <c r="J49" s="2" t="s">
        <v>9</v>
      </c>
    </row>
    <row r="50" spans="1:10" ht="12.75">
      <c r="A50">
        <v>49</v>
      </c>
      <c r="B50" s="1">
        <v>39426</v>
      </c>
      <c r="C50">
        <v>-2684.08484848485</v>
      </c>
      <c r="E50">
        <v>7</v>
      </c>
      <c r="F50" s="2">
        <f>46+8/60</f>
        <v>46.13333333333333</v>
      </c>
      <c r="G50">
        <v>81</v>
      </c>
      <c r="H50" s="2">
        <f>35+12/60</f>
        <v>35.2</v>
      </c>
      <c r="I50">
        <v>31.4</v>
      </c>
      <c r="J50" s="2"/>
    </row>
    <row r="51" spans="1:10" ht="12.75">
      <c r="A51">
        <v>50</v>
      </c>
      <c r="B51" s="1">
        <v>39426</v>
      </c>
      <c r="C51">
        <v>-2839.38181818182</v>
      </c>
      <c r="E51">
        <v>7</v>
      </c>
      <c r="F51" s="2">
        <f>45+42/60</f>
        <v>45.7</v>
      </c>
      <c r="G51">
        <v>81</v>
      </c>
      <c r="H51" s="2">
        <f>35+7/60</f>
        <v>35.11666666666667</v>
      </c>
      <c r="I51">
        <v>35.7</v>
      </c>
      <c r="J51" s="2"/>
    </row>
    <row r="52" spans="1:10" ht="12.75">
      <c r="A52">
        <v>51</v>
      </c>
      <c r="B52" s="1">
        <v>39427</v>
      </c>
      <c r="C52">
        <v>826</v>
      </c>
      <c r="E52">
        <v>7</v>
      </c>
      <c r="F52" s="2">
        <f>47+2/60</f>
        <v>47.03333333333333</v>
      </c>
      <c r="G52">
        <v>81</v>
      </c>
      <c r="H52" s="2">
        <f>35+20/60</f>
        <v>35.333333333333336</v>
      </c>
      <c r="I52">
        <v>36.8</v>
      </c>
      <c r="J52" s="2"/>
    </row>
    <row r="53" spans="1:10" ht="12.75">
      <c r="A53">
        <v>52</v>
      </c>
      <c r="B53" s="1">
        <v>39427</v>
      </c>
      <c r="C53">
        <v>836</v>
      </c>
      <c r="E53">
        <v>7</v>
      </c>
      <c r="F53" s="2">
        <f>47+2/60</f>
        <v>47.03333333333333</v>
      </c>
      <c r="G53">
        <v>81</v>
      </c>
      <c r="H53" s="2">
        <f>36+4/60</f>
        <v>36.06666666666667</v>
      </c>
      <c r="I53">
        <v>57.9</v>
      </c>
      <c r="J53" s="2"/>
    </row>
    <row r="54" spans="1:10" ht="12.75">
      <c r="A54">
        <v>53</v>
      </c>
      <c r="B54" s="1">
        <v>39427</v>
      </c>
      <c r="C54">
        <v>846</v>
      </c>
      <c r="E54">
        <v>7</v>
      </c>
      <c r="F54" s="2">
        <f>47+4/60</f>
        <v>47.06666666666667</v>
      </c>
      <c r="G54">
        <v>81</v>
      </c>
      <c r="H54" s="2">
        <f>37+2/60</f>
        <v>37.03333333333333</v>
      </c>
      <c r="I54">
        <v>63.8</v>
      </c>
      <c r="J54" s="2"/>
    </row>
    <row r="55" spans="1:9" ht="12.75">
      <c r="A55">
        <v>54</v>
      </c>
      <c r="B55" s="1">
        <v>39427</v>
      </c>
      <c r="C55">
        <v>857</v>
      </c>
      <c r="E55">
        <v>7</v>
      </c>
      <c r="F55" s="2">
        <f>47+4/60</f>
        <v>47.06666666666667</v>
      </c>
      <c r="G55">
        <v>81</v>
      </c>
      <c r="H55" s="2">
        <f>38+1/60</f>
        <v>38.016666666666666</v>
      </c>
      <c r="I55">
        <v>66.2</v>
      </c>
    </row>
    <row r="56" spans="1:9" ht="12.75">
      <c r="A56">
        <v>55</v>
      </c>
      <c r="B56" s="1">
        <v>39427</v>
      </c>
      <c r="C56">
        <v>913</v>
      </c>
      <c r="E56">
        <v>7</v>
      </c>
      <c r="F56" s="2">
        <f>47+1/60</f>
        <v>47.016666666666666</v>
      </c>
      <c r="G56">
        <v>81</v>
      </c>
      <c r="H56" s="2">
        <f>40+3/60</f>
        <v>40.05</v>
      </c>
      <c r="I56">
        <v>67.9</v>
      </c>
    </row>
    <row r="57" spans="1:9" ht="12.75">
      <c r="A57">
        <v>56</v>
      </c>
      <c r="B57" s="1">
        <v>39427</v>
      </c>
      <c r="C57">
        <v>931</v>
      </c>
      <c r="E57">
        <v>7</v>
      </c>
      <c r="F57" s="2">
        <f>47+3/60</f>
        <v>47.05</v>
      </c>
      <c r="G57">
        <v>81</v>
      </c>
      <c r="H57" s="2">
        <f>42+1/60</f>
        <v>42.016666666666666</v>
      </c>
      <c r="I57">
        <v>67.2</v>
      </c>
    </row>
    <row r="58" spans="1:9" ht="12.75">
      <c r="A58">
        <v>57</v>
      </c>
      <c r="B58" s="1">
        <v>39427</v>
      </c>
      <c r="C58">
        <v>949</v>
      </c>
      <c r="E58">
        <v>7</v>
      </c>
      <c r="F58" s="2">
        <f>47+0/60</f>
        <v>47</v>
      </c>
      <c r="G58">
        <v>81</v>
      </c>
      <c r="H58" s="2">
        <f>44+0/60</f>
        <v>44</v>
      </c>
      <c r="I58">
        <v>76.7</v>
      </c>
    </row>
    <row r="59" spans="1:9" ht="12.75">
      <c r="A59">
        <v>58</v>
      </c>
      <c r="B59" s="1">
        <v>39427</v>
      </c>
      <c r="C59">
        <v>1005</v>
      </c>
      <c r="E59">
        <v>7</v>
      </c>
      <c r="F59" s="2">
        <f>49+1/60</f>
        <v>49.016666666666666</v>
      </c>
      <c r="G59">
        <v>81</v>
      </c>
      <c r="H59" s="2">
        <f>44+4/60</f>
        <v>44.06666666666667</v>
      </c>
      <c r="I59">
        <v>79.3</v>
      </c>
    </row>
    <row r="60" spans="1:9" ht="12.75">
      <c r="A60">
        <v>59</v>
      </c>
      <c r="B60" s="1">
        <v>39427</v>
      </c>
      <c r="C60">
        <v>1020</v>
      </c>
      <c r="E60">
        <v>7</v>
      </c>
      <c r="F60" s="2">
        <f>49+5/60</f>
        <v>49.083333333333336</v>
      </c>
      <c r="G60">
        <v>81</v>
      </c>
      <c r="H60" s="2">
        <f>41+57/60</f>
        <v>41.95</v>
      </c>
      <c r="I60">
        <v>60.8</v>
      </c>
    </row>
    <row r="61" spans="1:9" ht="12.75">
      <c r="A61">
        <v>60</v>
      </c>
      <c r="B61" s="1">
        <v>39427</v>
      </c>
      <c r="C61">
        <v>1033</v>
      </c>
      <c r="E61">
        <v>7</v>
      </c>
      <c r="F61" s="2">
        <f>48+57/60</f>
        <v>48.95</v>
      </c>
      <c r="G61">
        <v>81</v>
      </c>
      <c r="H61" s="2">
        <f>39+59/60</f>
        <v>39.983333333333334</v>
      </c>
      <c r="I61">
        <v>61.5</v>
      </c>
    </row>
    <row r="62" spans="1:9" ht="12.75">
      <c r="A62">
        <v>61</v>
      </c>
      <c r="B62" s="1">
        <v>39427</v>
      </c>
      <c r="C62">
        <v>1046</v>
      </c>
      <c r="E62">
        <v>7</v>
      </c>
      <c r="F62" s="2">
        <f>48+56/60</f>
        <v>48.93333333333333</v>
      </c>
      <c r="G62">
        <v>81</v>
      </c>
      <c r="H62" s="2">
        <v>59.1</v>
      </c>
      <c r="I62">
        <v>-26.8447619047619</v>
      </c>
    </row>
    <row r="63" spans="1:9" ht="12.75">
      <c r="A63">
        <v>62</v>
      </c>
      <c r="B63" s="1">
        <v>39427</v>
      </c>
      <c r="C63">
        <v>1058</v>
      </c>
      <c r="E63">
        <v>7</v>
      </c>
      <c r="F63" s="2">
        <f>48+47/60</f>
        <v>48.78333333333333</v>
      </c>
      <c r="G63">
        <v>81</v>
      </c>
      <c r="H63" s="2">
        <f>35+58/60</f>
        <v>35.96666666666667</v>
      </c>
      <c r="I63">
        <v>4.2</v>
      </c>
    </row>
    <row r="64" spans="1:9" ht="12.75">
      <c r="A64">
        <v>63</v>
      </c>
      <c r="B64" s="1">
        <v>39427</v>
      </c>
      <c r="C64">
        <v>1115</v>
      </c>
      <c r="E64">
        <v>7</v>
      </c>
      <c r="F64" s="2">
        <f>46+43/60</f>
        <v>46.71666666666667</v>
      </c>
      <c r="G64">
        <v>81</v>
      </c>
      <c r="H64" s="2">
        <f>34+3960</f>
        <v>3994</v>
      </c>
      <c r="I64">
        <v>42.2</v>
      </c>
    </row>
    <row r="65" spans="1:10" ht="12.75">
      <c r="A65">
        <v>64</v>
      </c>
      <c r="B65" s="1">
        <v>39428</v>
      </c>
      <c r="C65">
        <v>849</v>
      </c>
      <c r="E65">
        <v>7</v>
      </c>
      <c r="F65" s="2">
        <f>44+41/60</f>
        <v>44.68333333333333</v>
      </c>
      <c r="G65">
        <v>81</v>
      </c>
      <c r="H65" s="2">
        <f>31+29/60</f>
        <v>31.483333333333334</v>
      </c>
      <c r="I65">
        <v>26.2</v>
      </c>
      <c r="J65" t="s">
        <v>10</v>
      </c>
    </row>
    <row r="66" spans="1:10" ht="12.75">
      <c r="A66">
        <v>65</v>
      </c>
      <c r="B66" s="1">
        <v>39428</v>
      </c>
      <c r="C66">
        <v>858</v>
      </c>
      <c r="E66">
        <v>7</v>
      </c>
      <c r="F66" s="2">
        <f>44+5/60</f>
        <v>44.083333333333336</v>
      </c>
      <c r="G66">
        <v>81</v>
      </c>
      <c r="H66" s="2">
        <f>30+55/60</f>
        <v>30.916666666666668</v>
      </c>
      <c r="I66">
        <v>17.3</v>
      </c>
      <c r="J66" t="s">
        <v>10</v>
      </c>
    </row>
    <row r="67" spans="1:10" ht="12.75">
      <c r="A67">
        <v>66</v>
      </c>
      <c r="B67" s="1">
        <v>39428</v>
      </c>
      <c r="C67">
        <v>905</v>
      </c>
      <c r="E67">
        <v>7</v>
      </c>
      <c r="F67" s="2">
        <f>44+8/60</f>
        <v>44.13333333333333</v>
      </c>
      <c r="G67">
        <v>81</v>
      </c>
      <c r="H67" s="2">
        <f>30+24/60</f>
        <v>30.4</v>
      </c>
      <c r="I67">
        <v>1.6</v>
      </c>
      <c r="J67" t="s">
        <v>10</v>
      </c>
    </row>
    <row r="68" spans="1:10" ht="12.75">
      <c r="A68">
        <v>67</v>
      </c>
      <c r="B68" s="1">
        <v>39428</v>
      </c>
      <c r="C68">
        <v>911</v>
      </c>
      <c r="E68">
        <v>7</v>
      </c>
      <c r="F68" s="2">
        <f>40+20/60</f>
        <v>40.333333333333336</v>
      </c>
      <c r="G68">
        <v>81</v>
      </c>
      <c r="H68" s="2">
        <f>30+15/60</f>
        <v>30.25</v>
      </c>
      <c r="I68">
        <v>0.9</v>
      </c>
      <c r="J68" t="s">
        <v>10</v>
      </c>
    </row>
    <row r="69" spans="1:10" ht="12.75">
      <c r="A69">
        <v>68</v>
      </c>
      <c r="B69" s="1">
        <v>39428</v>
      </c>
      <c r="C69">
        <v>920</v>
      </c>
      <c r="E69">
        <v>7</v>
      </c>
      <c r="F69" s="2">
        <f>44+50/60</f>
        <v>44.833333333333336</v>
      </c>
      <c r="G69">
        <v>81</v>
      </c>
      <c r="H69" s="2">
        <f>30+19/60</f>
        <v>30.316666666666666</v>
      </c>
      <c r="I69">
        <v>2.4</v>
      </c>
      <c r="J69" t="s">
        <v>10</v>
      </c>
    </row>
    <row r="70" spans="1:10" ht="12.75">
      <c r="A70">
        <v>69</v>
      </c>
      <c r="B70" s="1">
        <v>39428</v>
      </c>
      <c r="C70">
        <v>926</v>
      </c>
      <c r="E70">
        <v>7</v>
      </c>
      <c r="F70" s="2">
        <f>45+14/60</f>
        <v>45.233333333333334</v>
      </c>
      <c r="G70">
        <v>81</v>
      </c>
      <c r="H70" s="2">
        <f>29+55/60</f>
        <v>29.916666666666668</v>
      </c>
      <c r="I70">
        <v>4.2</v>
      </c>
      <c r="J70" t="s">
        <v>10</v>
      </c>
    </row>
    <row r="71" spans="1:10" ht="12.75">
      <c r="A71">
        <v>70</v>
      </c>
      <c r="B71" s="1">
        <v>39428</v>
      </c>
      <c r="C71">
        <v>947</v>
      </c>
      <c r="E71">
        <v>7</v>
      </c>
      <c r="F71" s="2">
        <f>48+56/60</f>
        <v>48.93333333333333</v>
      </c>
      <c r="G71">
        <v>81</v>
      </c>
      <c r="H71" s="2">
        <v>59.1</v>
      </c>
      <c r="I71">
        <v>2</v>
      </c>
      <c r="J71" t="s">
        <v>10</v>
      </c>
    </row>
    <row r="72" spans="1:10" ht="12.75">
      <c r="A72">
        <v>71</v>
      </c>
      <c r="B72" s="1">
        <v>39428</v>
      </c>
      <c r="C72">
        <v>953</v>
      </c>
      <c r="E72">
        <v>7</v>
      </c>
      <c r="F72" s="2">
        <f>45+27/60</f>
        <v>45.45</v>
      </c>
      <c r="G72">
        <v>81</v>
      </c>
      <c r="H72" s="2">
        <f>31+58/60</f>
        <v>31.966666666666665</v>
      </c>
      <c r="I72">
        <v>18.4</v>
      </c>
      <c r="J72" t="s">
        <v>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Woods Hole Oceanographic Institution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Limeburner</dc:creator>
  <cp:keywords/>
  <dc:description/>
  <cp:lastModifiedBy>Richard Limeburner</cp:lastModifiedBy>
  <dcterms:created xsi:type="dcterms:W3CDTF">2007-12-08T20:14:40Z</dcterms:created>
  <dcterms:modified xsi:type="dcterms:W3CDTF">2007-12-12T16:59:38Z</dcterms:modified>
  <cp:category/>
  <cp:version/>
  <cp:contentType/>
  <cp:contentStatus/>
</cp:coreProperties>
</file>